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05" windowWidth="1711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<sst xmlns="http://schemas.openxmlformats.org/spreadsheetml/2006/main" count="57" uniqueCount="49">
  <si>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表3.2  9V電池用LEDディマー回路計算表</t>
  </si>
  <si>
    <t>設計</t>
  </si>
  <si>
    <t>並列数</t>
  </si>
  <si>
    <t>並列値</t>
  </si>
  <si>
    <t>計算式</t>
  </si>
  <si>
    <t>R1=(Vsupmin-Vled1)/Iled1=</t>
  </si>
  <si>
    <t>設計値</t>
  </si>
  <si>
    <t>Imin[mA]</t>
  </si>
  <si>
    <t>R2=(Vled1-Vbe)/(並列数×Imax)=</t>
  </si>
  <si>
    <t>Imax[mA]</t>
  </si>
  <si>
    <t>VR=(Vled1-Vbe)/(並列数×Imin)-R2=</t>
  </si>
  <si>
    <t>物性値</t>
  </si>
  <si>
    <t>Vfmax[V]</t>
  </si>
  <si>
    <t>Iled1[mA]</t>
  </si>
  <si>
    <t>補正%</t>
  </si>
  <si>
    <t>物性値</t>
  </si>
  <si>
    <t>Vled1[V]</t>
  </si>
  <si>
    <t>補正V</t>
  </si>
  <si>
    <t>Vce[V]</t>
  </si>
  <si>
    <t>sat</t>
  </si>
  <si>
    <t>補正R</t>
  </si>
  <si>
    <t>Vbe[V]</t>
  </si>
  <si>
    <t>直列数</t>
  </si>
  <si>
    <t>計算値min</t>
  </si>
  <si>
    <t>Vsup[V]</t>
  </si>
  <si>
    <r>
      <t>=</t>
    </r>
    <r>
      <rPr>
        <sz val="11"/>
        <rFont val="ＭＳ Ｐゴシック"/>
        <family val="3"/>
      </rPr>
      <t>直列数×Vfmax+</t>
    </r>
    <r>
      <rPr>
        <sz val="11"/>
        <rFont val="ＭＳ Ｐゴシック"/>
        <family val="3"/>
      </rPr>
      <t>(Vled1-Vbe)</t>
    </r>
    <r>
      <rPr>
        <sz val="11"/>
        <rFont val="ＭＳ Ｐゴシック"/>
        <family val="3"/>
      </rPr>
      <t>+Vce(sat)</t>
    </r>
    <r>
      <rPr>
        <sz val="11"/>
        <rFont val="ＭＳ Ｐゴシック"/>
        <family val="3"/>
      </rPr>
      <t>+補正V</t>
    </r>
  </si>
  <si>
    <t>設計値max</t>
  </si>
  <si>
    <t>Vsup[V]</t>
  </si>
  <si>
    <t>Pcmax[mW]</t>
  </si>
  <si>
    <r>
      <t>=(</t>
    </r>
    <r>
      <rPr>
        <sz val="11"/>
        <rFont val="ＭＳ Ｐゴシック"/>
        <family val="3"/>
      </rPr>
      <t>V</t>
    </r>
    <r>
      <rPr>
        <sz val="11"/>
        <rFont val="ＭＳ Ｐゴシック"/>
        <family val="3"/>
      </rPr>
      <t>sup-直列数×Vfmax-(Vled1-Vbe)-補正V)×並列数×Imax</t>
    </r>
  </si>
  <si>
    <t>再計算</t>
  </si>
  <si>
    <t>Vsup[V]</t>
  </si>
  <si>
    <t>R1[Ω]</t>
  </si>
  <si>
    <t>R2[Ω]</t>
  </si>
  <si>
    <t>VR[Ω]</t>
  </si>
  <si>
    <t>Imin[mA]</t>
  </si>
  <si>
    <t>Imax[mA]</t>
  </si>
  <si>
    <t>Iled1[mA]</t>
  </si>
  <si>
    <t>Pc[mW]</t>
  </si>
  <si>
    <t>R2電力=R2*Imax^2=</t>
  </si>
  <si>
    <t>直列R=</t>
  </si>
  <si>
    <t>実測値</t>
  </si>
  <si>
    <t>本回路</t>
  </si>
  <si>
    <t>直列Rのみ</t>
  </si>
  <si>
    <t>Vc[V]</t>
  </si>
  <si>
    <t>Ve[V]</t>
  </si>
  <si>
    <t>Vb[V]</t>
  </si>
  <si>
    <t>Imax[mA]</t>
  </si>
  <si>
    <t>Imax[mA]直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</si>
</sst>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10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176" fontId="8" fillId="3" borderId="8" xfId="0" applyNumberFormat="1" applyFont="1" applyFill="1" applyBorder="1" applyAlignment="1">
      <alignment horizontal="left" indent="1"/>
    </xf>
    <xf numFmtId="0" fontId="0" fillId="0" borderId="0" xfId="0" applyAlignment="1">
      <alignment/>
    </xf>
    <xf numFmtId="0" fontId="9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76" fontId="8" fillId="3" borderId="12" xfId="0" applyNumberFormat="1" applyFont="1" applyFill="1" applyBorder="1" applyAlignment="1">
      <alignment horizontal="left" inden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2" borderId="13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176" fontId="8" fillId="3" borderId="15" xfId="0" applyNumberFormat="1" applyFont="1" applyFill="1" applyBorder="1" applyAlignment="1">
      <alignment horizontal="left" indent="1"/>
    </xf>
    <xf numFmtId="0" fontId="9" fillId="4" borderId="17" xfId="0" applyFont="1" applyFill="1" applyBorder="1" applyAlignment="1">
      <alignment horizontal="right"/>
    </xf>
    <xf numFmtId="0" fontId="6" fillId="4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4" borderId="10" xfId="0" applyFont="1" applyFill="1" applyBorder="1" applyAlignment="1">
      <alignment horizontal="right"/>
    </xf>
    <xf numFmtId="0" fontId="6" fillId="4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vertical="center"/>
    </xf>
    <xf numFmtId="0" fontId="0" fillId="0" borderId="0" xfId="0" applyAlignment="1" quotePrefix="1">
      <alignment/>
    </xf>
    <xf numFmtId="0" fontId="9" fillId="2" borderId="20" xfId="0" applyFont="1" applyFill="1" applyBorder="1" applyAlignment="1">
      <alignment horizontal="right"/>
    </xf>
    <xf numFmtId="0" fontId="6" fillId="2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right"/>
    </xf>
    <xf numFmtId="0" fontId="9" fillId="3" borderId="23" xfId="0" applyFont="1" applyFill="1" applyBorder="1" applyAlignment="1">
      <alignment horizontal="right"/>
    </xf>
    <xf numFmtId="0" fontId="6" fillId="3" borderId="2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0" fillId="0" borderId="25" xfId="0" applyBorder="1" applyAlignment="1" quotePrefix="1">
      <alignment horizontal="left"/>
    </xf>
    <xf numFmtId="0" fontId="0" fillId="0" borderId="26" xfId="0" applyBorder="1" applyAlignment="1" quotePrefix="1">
      <alignment horizontal="left"/>
    </xf>
    <xf numFmtId="0" fontId="9" fillId="2" borderId="27" xfId="0" applyFont="1" applyFill="1" applyBorder="1" applyAlignment="1">
      <alignment horizontal="right"/>
    </xf>
    <xf numFmtId="0" fontId="6" fillId="2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right"/>
    </xf>
    <xf numFmtId="0" fontId="0" fillId="0" borderId="0" xfId="0" applyAlignment="1" quotePrefix="1">
      <alignment vertical="center"/>
    </xf>
    <xf numFmtId="176" fontId="8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6" fillId="3" borderId="24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177" fontId="7" fillId="0" borderId="7" xfId="0" applyNumberFormat="1" applyFont="1" applyBorder="1" applyAlignment="1">
      <alignment vertical="center"/>
    </xf>
    <xf numFmtId="177" fontId="7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177" fontId="7" fillId="0" borderId="11" xfId="0" applyNumberFormat="1" applyFont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177" fontId="7" fillId="0" borderId="14" xfId="0" applyNumberFormat="1" applyFont="1" applyBorder="1" applyAlignment="1">
      <alignment vertical="center"/>
    </xf>
    <xf numFmtId="177" fontId="7" fillId="0" borderId="34" xfId="0" applyNumberFormat="1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7" fillId="3" borderId="35" xfId="0" applyFont="1" applyFill="1" applyBorder="1" applyAlignment="1">
      <alignment horizontal="right"/>
    </xf>
    <xf numFmtId="0" fontId="7" fillId="3" borderId="33" xfId="0" applyFont="1" applyFill="1" applyBorder="1" applyAlignment="1">
      <alignment horizontal="right"/>
    </xf>
    <xf numFmtId="177" fontId="7" fillId="0" borderId="36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4" borderId="37" xfId="0" applyFill="1" applyBorder="1" applyAlignment="1">
      <alignment horizontal="right"/>
    </xf>
    <xf numFmtId="0" fontId="0" fillId="4" borderId="38" xfId="0" applyFill="1" applyBorder="1" applyAlignment="1">
      <alignment horizontal="left"/>
    </xf>
    <xf numFmtId="0" fontId="1" fillId="4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4" borderId="5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7" fillId="0" borderId="11" xfId="0" applyFont="1" applyBorder="1" applyAlignment="1">
      <alignment vertical="center"/>
    </xf>
    <xf numFmtId="177" fontId="7" fillId="0" borderId="11" xfId="0" applyNumberFormat="1" applyFont="1" applyBorder="1" applyAlignment="1">
      <alignment horizontal="right"/>
    </xf>
    <xf numFmtId="178" fontId="7" fillId="0" borderId="32" xfId="0" applyNumberFormat="1" applyFont="1" applyBorder="1" applyAlignment="1">
      <alignment vertical="center"/>
    </xf>
    <xf numFmtId="177" fontId="0" fillId="4" borderId="41" xfId="0" applyNumberFormat="1" applyFill="1" applyBorder="1" applyAlignment="1">
      <alignment vertical="center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76" fontId="0" fillId="0" borderId="0" xfId="0" applyNumberFormat="1" applyAlignment="1">
      <alignment vertical="center"/>
    </xf>
    <xf numFmtId="0" fontId="7" fillId="0" borderId="11" xfId="0" applyFont="1" applyBorder="1" applyAlignment="1">
      <alignment/>
    </xf>
    <xf numFmtId="0" fontId="7" fillId="0" borderId="14" xfId="0" applyFont="1" applyFill="1" applyBorder="1" applyAlignment="1">
      <alignment/>
    </xf>
    <xf numFmtId="177" fontId="7" fillId="0" borderId="14" xfId="0" applyNumberFormat="1" applyFont="1" applyFill="1" applyBorder="1" applyAlignment="1">
      <alignment horizontal="right"/>
    </xf>
    <xf numFmtId="178" fontId="0" fillId="0" borderId="34" xfId="0" applyNumberFormat="1" applyFill="1" applyBorder="1" applyAlignment="1">
      <alignment horizontal="right"/>
    </xf>
    <xf numFmtId="177" fontId="0" fillId="4" borderId="42" xfId="0" applyNumberFormat="1" applyFill="1" applyBorder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177" fontId="7" fillId="0" borderId="0" xfId="0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7" fontId="0" fillId="0" borderId="0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G3" sqref="G3:I3"/>
    </sheetView>
  </sheetViews>
  <sheetFormatPr defaultColWidth="9.00390625" defaultRowHeight="13.5"/>
  <cols>
    <col min="1" max="1" width="9.375" style="1" bestFit="1" customWidth="1"/>
    <col min="2" max="2" width="10.125" style="0" bestFit="1" customWidth="1"/>
    <col min="3" max="4" width="6.375" style="0" bestFit="1" customWidth="1"/>
    <col min="5" max="5" width="6.625" style="0" bestFit="1" customWidth="1"/>
    <col min="6" max="6" width="8.125" style="0" bestFit="1" customWidth="1"/>
    <col min="7" max="7" width="11.125" style="0" bestFit="1" customWidth="1"/>
    <col min="8" max="8" width="8.625" style="0" bestFit="1" customWidth="1"/>
    <col min="9" max="9" width="8.75390625" style="0" bestFit="1" customWidth="1"/>
    <col min="10" max="10" width="11.125" style="0" bestFit="1" customWidth="1"/>
    <col min="11" max="11" width="5.125" style="0" bestFit="1" customWidth="1"/>
    <col min="12" max="12" width="7.00390625" style="3" bestFit="1" customWidth="1"/>
    <col min="13" max="13" width="5.50390625" style="0" bestFit="1" customWidth="1"/>
    <col min="14" max="14" width="45.125" style="0" bestFit="1" customWidth="1"/>
  </cols>
  <sheetData>
    <row r="1" spans="2:8" ht="18.75">
      <c r="B1" s="2" t="s">
        <v>0</v>
      </c>
      <c r="C1" s="2"/>
      <c r="D1" s="2"/>
      <c r="E1" s="2"/>
      <c r="F1" s="2"/>
      <c r="G1" s="2"/>
      <c r="H1" s="2"/>
    </row>
    <row r="2" spans="2:9" ht="19.5" thickBot="1">
      <c r="B2" s="4"/>
      <c r="C2" s="4"/>
      <c r="D2" s="4"/>
      <c r="E2" s="4"/>
      <c r="F2" s="4"/>
      <c r="G2" s="5"/>
      <c r="H2" s="6"/>
      <c r="I2" s="6"/>
    </row>
    <row r="3" spans="1:14" ht="15" thickBot="1">
      <c r="A3" s="7" t="s">
        <v>1</v>
      </c>
      <c r="B3" s="8" t="s">
        <v>2</v>
      </c>
      <c r="C3" s="9">
        <v>3</v>
      </c>
      <c r="D3" s="10" t="s">
        <v>3</v>
      </c>
      <c r="E3" s="11"/>
      <c r="F3" s="12" t="s">
        <v>4</v>
      </c>
      <c r="G3" s="13" t="s">
        <v>5</v>
      </c>
      <c r="H3" s="14"/>
      <c r="I3" s="14"/>
      <c r="J3" s="15">
        <f>1000*(C12-C8)/C7</f>
        <v>656.0000000000001</v>
      </c>
      <c r="M3" s="16"/>
      <c r="N3" s="16"/>
    </row>
    <row r="4" spans="1:14" s="26" customFormat="1" ht="13.5">
      <c r="A4" s="17" t="s">
        <v>6</v>
      </c>
      <c r="B4" s="18" t="s">
        <v>7</v>
      </c>
      <c r="C4" s="19">
        <v>1</v>
      </c>
      <c r="D4" s="20">
        <f>C3*C4</f>
        <v>3</v>
      </c>
      <c r="E4" s="21"/>
      <c r="F4" s="22"/>
      <c r="G4" s="23" t="s">
        <v>8</v>
      </c>
      <c r="H4" s="24"/>
      <c r="I4" s="24"/>
      <c r="J4" s="25">
        <f>1000*(C8-C10)/D5</f>
        <v>24.444444444444443</v>
      </c>
      <c r="L4" s="27"/>
      <c r="M4" s="28"/>
      <c r="N4" s="28"/>
    </row>
    <row r="5" spans="1:14" s="26" customFormat="1" ht="14.25" thickBot="1">
      <c r="A5" s="29" t="s">
        <v>6</v>
      </c>
      <c r="B5" s="30" t="s">
        <v>9</v>
      </c>
      <c r="C5" s="31">
        <v>15</v>
      </c>
      <c r="D5" s="32">
        <f>3*C5</f>
        <v>45</v>
      </c>
      <c r="E5" s="21"/>
      <c r="F5" s="22"/>
      <c r="G5" s="33" t="s">
        <v>10</v>
      </c>
      <c r="H5" s="34"/>
      <c r="I5" s="34"/>
      <c r="J5" s="35">
        <f>1000*(C8-C10)/D4-J4</f>
        <v>342.22222222222223</v>
      </c>
      <c r="L5" s="27"/>
      <c r="M5" s="28"/>
      <c r="N5" s="28"/>
    </row>
    <row r="6" spans="1:14" s="26" customFormat="1" ht="14.25" thickBot="1">
      <c r="A6" s="36" t="s">
        <v>11</v>
      </c>
      <c r="B6" s="37" t="s">
        <v>12</v>
      </c>
      <c r="C6" s="38">
        <v>3.3</v>
      </c>
      <c r="D6" s="21"/>
      <c r="E6" s="21"/>
      <c r="F6" s="39"/>
      <c r="G6" s="39"/>
      <c r="H6" s="40"/>
      <c r="I6" s="40"/>
      <c r="J6" s="40"/>
      <c r="L6" s="27"/>
      <c r="M6" s="28"/>
      <c r="N6" s="28"/>
    </row>
    <row r="7" spans="1:14" s="26" customFormat="1" ht="13.5">
      <c r="A7" s="41" t="s">
        <v>6</v>
      </c>
      <c r="B7" s="42" t="s">
        <v>13</v>
      </c>
      <c r="C7" s="43">
        <v>5</v>
      </c>
      <c r="D7" s="21"/>
      <c r="E7" s="44" t="s">
        <v>14</v>
      </c>
      <c r="F7" s="45">
        <v>10</v>
      </c>
      <c r="G7" s="46"/>
      <c r="H7" s="46"/>
      <c r="I7" s="47"/>
      <c r="L7" s="27"/>
      <c r="M7" s="28"/>
      <c r="N7" s="28"/>
    </row>
    <row r="8" spans="1:14" s="26" customFormat="1" ht="13.5">
      <c r="A8" s="48" t="s">
        <v>15</v>
      </c>
      <c r="B8" s="49" t="s">
        <v>16</v>
      </c>
      <c r="C8" s="43">
        <v>1.7</v>
      </c>
      <c r="D8" s="21"/>
      <c r="E8" s="50" t="s">
        <v>17</v>
      </c>
      <c r="F8" s="51">
        <f>C6*F7/100</f>
        <v>0.33</v>
      </c>
      <c r="G8" s="46"/>
      <c r="H8" s="46"/>
      <c r="I8" s="52"/>
      <c r="L8" s="27"/>
      <c r="M8" s="28"/>
      <c r="N8" s="28"/>
    </row>
    <row r="9" spans="1:14" s="26" customFormat="1" ht="14.25" thickBot="1">
      <c r="A9" s="41" t="s">
        <v>6</v>
      </c>
      <c r="B9" s="42" t="s">
        <v>18</v>
      </c>
      <c r="C9" s="43">
        <v>0.25</v>
      </c>
      <c r="D9" s="53" t="s">
        <v>19</v>
      </c>
      <c r="E9" s="54" t="s">
        <v>20</v>
      </c>
      <c r="F9" s="55">
        <f>F7*F8</f>
        <v>3.3000000000000003</v>
      </c>
      <c r="G9" s="56"/>
      <c r="H9" s="22"/>
      <c r="I9" s="57"/>
      <c r="L9" s="27"/>
      <c r="M9" s="28"/>
      <c r="N9" s="58"/>
    </row>
    <row r="10" spans="1:14" s="26" customFormat="1" ht="13.5">
      <c r="A10" s="48" t="s">
        <v>15</v>
      </c>
      <c r="B10" s="49" t="s">
        <v>21</v>
      </c>
      <c r="C10" s="43">
        <v>0.6</v>
      </c>
      <c r="D10" s="53"/>
      <c r="E10" s="21"/>
      <c r="F10" s="46"/>
      <c r="G10" s="56"/>
      <c r="H10" s="22"/>
      <c r="I10" s="57"/>
      <c r="L10" s="27"/>
      <c r="M10" s="28"/>
      <c r="N10" s="58"/>
    </row>
    <row r="11" spans="1:14" s="26" customFormat="1" ht="14.25" thickBot="1">
      <c r="A11" s="59" t="s">
        <v>6</v>
      </c>
      <c r="B11" s="60" t="s">
        <v>22</v>
      </c>
      <c r="C11" s="61">
        <v>1</v>
      </c>
      <c r="D11" s="53"/>
      <c r="E11" s="21"/>
      <c r="F11" s="46"/>
      <c r="G11" s="56"/>
      <c r="H11" s="22"/>
      <c r="I11" s="57"/>
      <c r="L11" s="27"/>
      <c r="M11" s="28"/>
      <c r="N11" s="58"/>
    </row>
    <row r="12" spans="1:14" s="26" customFormat="1" ht="14.25" thickBot="1">
      <c r="A12" s="62" t="s">
        <v>23</v>
      </c>
      <c r="B12" s="63" t="s">
        <v>24</v>
      </c>
      <c r="C12" s="64">
        <f>C11*C6+(C8-C10)+C9+F8</f>
        <v>4.98</v>
      </c>
      <c r="D12" s="65" t="s">
        <v>25</v>
      </c>
      <c r="E12" s="65"/>
      <c r="F12" s="65"/>
      <c r="G12" s="65"/>
      <c r="H12" s="65"/>
      <c r="I12" s="65"/>
      <c r="J12" s="66"/>
      <c r="L12" s="27"/>
      <c r="M12" s="28"/>
      <c r="N12" s="58"/>
    </row>
    <row r="13" spans="1:14" s="26" customFormat="1" ht="14.25" thickBot="1">
      <c r="A13" s="67" t="s">
        <v>26</v>
      </c>
      <c r="B13" s="68" t="s">
        <v>27</v>
      </c>
      <c r="C13" s="69">
        <v>12</v>
      </c>
      <c r="D13" s="70"/>
      <c r="E13" s="21"/>
      <c r="F13" s="46"/>
      <c r="G13" s="56"/>
      <c r="H13" s="22"/>
      <c r="I13" s="71"/>
      <c r="L13" s="72"/>
      <c r="M13" s="28"/>
      <c r="N13" s="28"/>
    </row>
    <row r="14" spans="1:14" s="26" customFormat="1" ht="14.25" thickBot="1">
      <c r="A14" s="62" t="s">
        <v>23</v>
      </c>
      <c r="B14" s="73" t="s">
        <v>28</v>
      </c>
      <c r="C14" s="74">
        <f>(C13-C11*C6-(C8-C10)-F8)*C3*C5</f>
        <v>327.15</v>
      </c>
      <c r="D14" s="65" t="s">
        <v>29</v>
      </c>
      <c r="E14" s="65"/>
      <c r="F14" s="65"/>
      <c r="G14" s="65"/>
      <c r="H14" s="65"/>
      <c r="I14" s="65"/>
      <c r="J14" s="66"/>
      <c r="L14" s="72"/>
      <c r="M14" s="28"/>
      <c r="N14" s="58"/>
    </row>
    <row r="15" spans="2:14" ht="15" thickBot="1">
      <c r="B15" s="39"/>
      <c r="C15" s="39"/>
      <c r="D15" s="39"/>
      <c r="E15" s="39"/>
      <c r="F15" s="39"/>
      <c r="G15" s="39"/>
      <c r="H15" s="39"/>
      <c r="I15" s="39"/>
      <c r="M15" s="16"/>
      <c r="N15" s="16"/>
    </row>
    <row r="16" spans="1:10" ht="15" thickBot="1">
      <c r="A16" s="12" t="s">
        <v>30</v>
      </c>
      <c r="B16" s="75" t="s">
        <v>31</v>
      </c>
      <c r="C16" s="76" t="s">
        <v>32</v>
      </c>
      <c r="D16" s="76" t="s">
        <v>33</v>
      </c>
      <c r="E16" s="76" t="s">
        <v>34</v>
      </c>
      <c r="F16" s="76" t="s">
        <v>22</v>
      </c>
      <c r="G16" s="63" t="s">
        <v>35</v>
      </c>
      <c r="H16" s="63" t="s">
        <v>36</v>
      </c>
      <c r="I16" s="77" t="s">
        <v>37</v>
      </c>
      <c r="J16" s="78" t="s">
        <v>38</v>
      </c>
    </row>
    <row r="17" spans="2:10" ht="14.25">
      <c r="B17" s="79">
        <v>6</v>
      </c>
      <c r="C17" s="80">
        <v>750</v>
      </c>
      <c r="D17" s="81">
        <v>24</v>
      </c>
      <c r="E17" s="81">
        <v>500</v>
      </c>
      <c r="F17" s="82">
        <f>INT((B17-$C$9-1.4-$D$24/H17)/$C$6)</f>
        <v>1</v>
      </c>
      <c r="G17" s="83">
        <f aca="true" t="shared" si="0" ref="G17:G23">1000*($C$8-0.6)/(D17+$E$17)/$C$3</f>
        <v>0.6997455470737913</v>
      </c>
      <c r="H17" s="83">
        <f aca="true" t="shared" si="1" ref="H17:H23">1000*($C$8-0.6)/$D$17/$C$3</f>
        <v>15.277777777777779</v>
      </c>
      <c r="I17" s="84">
        <f aca="true" t="shared" si="2" ref="I17:I23">1000*(B17-$C$8)/$C$17</f>
        <v>5.733333333333333</v>
      </c>
      <c r="J17" s="85">
        <f>$C$3*H17*(B17-$C$11*$C$6-($C$8-$C$10)-$F$8)</f>
        <v>58.208333333333336</v>
      </c>
    </row>
    <row r="18" spans="2:10" ht="14.25">
      <c r="B18" s="86">
        <v>7</v>
      </c>
      <c r="C18" s="87"/>
      <c r="D18" s="88"/>
      <c r="E18" s="88"/>
      <c r="F18" s="89"/>
      <c r="G18" s="90">
        <f t="shared" si="0"/>
        <v>0.7333333333333334</v>
      </c>
      <c r="H18" s="90">
        <f t="shared" si="1"/>
        <v>15.277777777777779</v>
      </c>
      <c r="I18" s="91">
        <f t="shared" si="2"/>
        <v>7.066666666666666</v>
      </c>
      <c r="J18" s="92">
        <f aca="true" t="shared" si="3" ref="J18:J23">$C$3*H18*(B18-$C$11*$C$6-($C$8-$C$10)-$F$8)</f>
        <v>104.04166666666667</v>
      </c>
    </row>
    <row r="19" spans="2:16" ht="14.25">
      <c r="B19" s="86">
        <v>8</v>
      </c>
      <c r="C19" s="87"/>
      <c r="D19" s="88"/>
      <c r="E19" s="88"/>
      <c r="F19" s="89"/>
      <c r="G19" s="90">
        <f t="shared" si="0"/>
        <v>0.7333333333333334</v>
      </c>
      <c r="H19" s="90">
        <f t="shared" si="1"/>
        <v>15.277777777777779</v>
      </c>
      <c r="I19" s="91">
        <f t="shared" si="2"/>
        <v>8.4</v>
      </c>
      <c r="J19" s="92">
        <f t="shared" si="3"/>
        <v>149.875</v>
      </c>
      <c r="N19" s="40"/>
      <c r="O19" s="40"/>
      <c r="P19" s="40"/>
    </row>
    <row r="20" spans="2:16" ht="14.25">
      <c r="B20" s="86">
        <v>9</v>
      </c>
      <c r="C20" s="87"/>
      <c r="D20" s="88"/>
      <c r="E20" s="88"/>
      <c r="F20" s="89"/>
      <c r="G20" s="90">
        <f t="shared" si="0"/>
        <v>0.7333333333333334</v>
      </c>
      <c r="H20" s="90">
        <f t="shared" si="1"/>
        <v>15.277777777777779</v>
      </c>
      <c r="I20" s="91">
        <f t="shared" si="2"/>
        <v>9.733333333333333</v>
      </c>
      <c r="J20" s="92">
        <f t="shared" si="3"/>
        <v>195.70833333333331</v>
      </c>
      <c r="N20" s="40"/>
      <c r="O20" s="40"/>
      <c r="P20" s="40"/>
    </row>
    <row r="21" spans="2:16" ht="14.25">
      <c r="B21" s="86">
        <v>10</v>
      </c>
      <c r="C21" s="87"/>
      <c r="D21" s="88"/>
      <c r="E21" s="88"/>
      <c r="F21" s="89"/>
      <c r="G21" s="90">
        <f t="shared" si="0"/>
        <v>0.7333333333333334</v>
      </c>
      <c r="H21" s="90">
        <f t="shared" si="1"/>
        <v>15.277777777777779</v>
      </c>
      <c r="I21" s="91">
        <f t="shared" si="2"/>
        <v>11.066666666666666</v>
      </c>
      <c r="J21" s="92">
        <f t="shared" si="3"/>
        <v>241.54166666666666</v>
      </c>
      <c r="N21" s="40"/>
      <c r="O21" s="40"/>
      <c r="P21" s="40"/>
    </row>
    <row r="22" spans="2:10" ht="14.25">
      <c r="B22" s="86">
        <v>11</v>
      </c>
      <c r="C22" s="87"/>
      <c r="D22" s="88"/>
      <c r="E22" s="88"/>
      <c r="F22" s="89"/>
      <c r="G22" s="90">
        <f t="shared" si="0"/>
        <v>0.7333333333333334</v>
      </c>
      <c r="H22" s="90">
        <f t="shared" si="1"/>
        <v>15.277777777777779</v>
      </c>
      <c r="I22" s="91">
        <f t="shared" si="2"/>
        <v>12.4</v>
      </c>
      <c r="J22" s="92">
        <f t="shared" si="3"/>
        <v>287.375</v>
      </c>
    </row>
    <row r="23" spans="2:10" ht="15" thickBot="1">
      <c r="B23" s="93">
        <v>12</v>
      </c>
      <c r="C23" s="94"/>
      <c r="D23" s="95"/>
      <c r="E23" s="95"/>
      <c r="F23" s="96"/>
      <c r="G23" s="97">
        <f t="shared" si="0"/>
        <v>0.7333333333333334</v>
      </c>
      <c r="H23" s="97">
        <f t="shared" si="1"/>
        <v>15.277777777777779</v>
      </c>
      <c r="I23" s="98">
        <f t="shared" si="2"/>
        <v>13.733333333333333</v>
      </c>
      <c r="J23" s="99">
        <f t="shared" si="3"/>
        <v>333.2083333333333</v>
      </c>
    </row>
    <row r="24" spans="2:10" ht="15" thickBot="1">
      <c r="B24" s="100" t="s">
        <v>39</v>
      </c>
      <c r="C24" s="101"/>
      <c r="D24" s="102">
        <f>H20*H20*E17/1000000</f>
        <v>0.11670524691358025</v>
      </c>
      <c r="E24" s="103"/>
      <c r="F24" s="104"/>
      <c r="G24" s="105"/>
      <c r="H24" s="105"/>
      <c r="I24" s="105"/>
      <c r="J24" s="106"/>
    </row>
    <row r="25" spans="2:12" ht="15" thickBot="1">
      <c r="B25" s="103"/>
      <c r="C25" s="104"/>
      <c r="D25" s="105"/>
      <c r="E25" s="105"/>
      <c r="F25" s="107" t="s">
        <v>40</v>
      </c>
      <c r="G25" s="108">
        <f>(B28-C6)*1000/10</f>
        <v>270</v>
      </c>
      <c r="I25" s="3"/>
      <c r="L25"/>
    </row>
    <row r="26" spans="1:12" ht="15" thickBot="1">
      <c r="A26" s="109" t="s">
        <v>41</v>
      </c>
      <c r="B26" s="110" t="s">
        <v>42</v>
      </c>
      <c r="C26" s="110"/>
      <c r="D26" s="110"/>
      <c r="E26" s="110"/>
      <c r="F26" s="111"/>
      <c r="G26" s="112" t="s">
        <v>43</v>
      </c>
      <c r="I26" s="3"/>
      <c r="L26"/>
    </row>
    <row r="27" spans="2:12" ht="14.25">
      <c r="B27" s="113" t="s">
        <v>24</v>
      </c>
      <c r="C27" s="114" t="s">
        <v>44</v>
      </c>
      <c r="D27" s="114" t="s">
        <v>45</v>
      </c>
      <c r="E27" s="114" t="s">
        <v>46</v>
      </c>
      <c r="F27" s="115" t="s">
        <v>47</v>
      </c>
      <c r="G27" s="116" t="s">
        <v>48</v>
      </c>
      <c r="I27" s="3"/>
      <c r="L27"/>
    </row>
    <row r="28" spans="2:12" ht="14.25">
      <c r="B28" s="86">
        <v>6</v>
      </c>
      <c r="C28" s="117">
        <v>2.6</v>
      </c>
      <c r="D28" s="118">
        <v>1.015</v>
      </c>
      <c r="E28" s="118">
        <v>1.763</v>
      </c>
      <c r="F28" s="119">
        <f aca="true" t="shared" si="4" ref="F28:F34">1000*D28/$D$17/3</f>
        <v>14.097222222222221</v>
      </c>
      <c r="G28" s="120">
        <f aca="true" t="shared" si="5" ref="G28:G34">1000*(B28-$C$6)/$G$25</f>
        <v>10</v>
      </c>
      <c r="I28" s="3"/>
      <c r="L28"/>
    </row>
    <row r="29" spans="2:12" ht="14.25">
      <c r="B29" s="121">
        <v>7</v>
      </c>
      <c r="C29" s="122">
        <v>3.657</v>
      </c>
      <c r="D29" s="118">
        <v>1.037</v>
      </c>
      <c r="E29" s="118">
        <v>1.772</v>
      </c>
      <c r="F29" s="119">
        <f t="shared" si="4"/>
        <v>14.402777777777779</v>
      </c>
      <c r="G29" s="120">
        <f t="shared" si="5"/>
        <v>13.703703703703704</v>
      </c>
      <c r="I29" s="3"/>
      <c r="L29"/>
    </row>
    <row r="30" spans="2:12" ht="14.25">
      <c r="B30" s="86">
        <v>8</v>
      </c>
      <c r="C30" s="117">
        <v>4.612</v>
      </c>
      <c r="D30" s="118">
        <v>1.055</v>
      </c>
      <c r="E30" s="118">
        <v>1.777</v>
      </c>
      <c r="F30" s="119">
        <f t="shared" si="4"/>
        <v>14.652777777777779</v>
      </c>
      <c r="G30" s="120">
        <f t="shared" si="5"/>
        <v>17.40740740740741</v>
      </c>
      <c r="H30" s="123"/>
      <c r="I30" s="3"/>
      <c r="L30"/>
    </row>
    <row r="31" spans="2:12" ht="14.25">
      <c r="B31" s="121">
        <v>9</v>
      </c>
      <c r="C31" s="117">
        <v>5.597</v>
      </c>
      <c r="D31" s="118">
        <v>1.073</v>
      </c>
      <c r="E31" s="118">
        <v>1.783</v>
      </c>
      <c r="F31" s="119">
        <f t="shared" si="4"/>
        <v>14.902777777777779</v>
      </c>
      <c r="G31" s="120">
        <f t="shared" si="5"/>
        <v>21.11111111111111</v>
      </c>
      <c r="H31" s="123"/>
      <c r="I31" s="3"/>
      <c r="L31"/>
    </row>
    <row r="32" spans="2:12" ht="14.25">
      <c r="B32" s="86">
        <v>10</v>
      </c>
      <c r="C32" s="117">
        <v>6.598</v>
      </c>
      <c r="D32" s="118">
        <v>1.086</v>
      </c>
      <c r="E32" s="118">
        <v>1.786</v>
      </c>
      <c r="F32" s="119">
        <f t="shared" si="4"/>
        <v>15.083333333333334</v>
      </c>
      <c r="G32" s="120">
        <f t="shared" si="5"/>
        <v>24.814814814814813</v>
      </c>
      <c r="H32" s="123"/>
      <c r="L32"/>
    </row>
    <row r="33" spans="2:12" ht="14.25">
      <c r="B33" s="121">
        <v>11</v>
      </c>
      <c r="C33" s="124">
        <v>7.623</v>
      </c>
      <c r="D33" s="118">
        <v>1.112</v>
      </c>
      <c r="E33" s="118">
        <v>1.79</v>
      </c>
      <c r="F33" s="119">
        <f t="shared" si="4"/>
        <v>15.444444444444445</v>
      </c>
      <c r="G33" s="120">
        <f t="shared" si="5"/>
        <v>28.51851851851852</v>
      </c>
      <c r="H33" s="123"/>
      <c r="L33"/>
    </row>
    <row r="34" spans="2:12" ht="15" thickBot="1">
      <c r="B34" s="93">
        <v>12</v>
      </c>
      <c r="C34" s="125">
        <v>8.609</v>
      </c>
      <c r="D34" s="126">
        <v>1.133</v>
      </c>
      <c r="E34" s="126">
        <v>1.791</v>
      </c>
      <c r="F34" s="127">
        <f t="shared" si="4"/>
        <v>15.736111111111112</v>
      </c>
      <c r="G34" s="128">
        <f t="shared" si="5"/>
        <v>32.22222222222222</v>
      </c>
      <c r="H34" s="123"/>
      <c r="L34"/>
    </row>
    <row r="35" spans="2:12" ht="14.25">
      <c r="B35" s="129"/>
      <c r="C35" s="129"/>
      <c r="D35" s="129"/>
      <c r="E35" s="130"/>
      <c r="F35" s="131"/>
      <c r="G35" s="132"/>
      <c r="H35" s="132"/>
      <c r="I35" s="133"/>
      <c r="J35" s="134"/>
      <c r="K35" s="123"/>
      <c r="L35"/>
    </row>
  </sheetData>
  <mergeCells count="16">
    <mergeCell ref="B26:F26"/>
    <mergeCell ref="N19:P19"/>
    <mergeCell ref="N20:P20"/>
    <mergeCell ref="N21:P21"/>
    <mergeCell ref="B24:C24"/>
    <mergeCell ref="H6:J6"/>
    <mergeCell ref="D12:J12"/>
    <mergeCell ref="D14:J14"/>
    <mergeCell ref="C17:C23"/>
    <mergeCell ref="D17:D23"/>
    <mergeCell ref="E17:E23"/>
    <mergeCell ref="F17:F23"/>
    <mergeCell ref="B1:H1"/>
    <mergeCell ref="G3:I3"/>
    <mergeCell ref="G4:I4"/>
    <mergeCell ref="G5:I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MNCT-S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machida</dc:creator>
  <cp:keywords/>
  <dc:description/>
  <cp:lastModifiedBy>machida</cp:lastModifiedBy>
  <dcterms:created xsi:type="dcterms:W3CDTF">2006-03-19T17:34:05Z</dcterms:created>
  <dcterms:modified xsi:type="dcterms:W3CDTF">2006-03-19T17:36:15Z</dcterms:modified>
  <cp:category/>
  <cp:version/>
  <cp:contentType/>
  <cp:contentStatus/>
</cp:coreProperties>
</file>