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5" windowWidth="1711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<sst xmlns="http://schemas.openxmlformats.org/spreadsheetml/2006/main" count="47" uniqueCount="40">
  <si>
    <t>設計</t>
  </si>
  <si>
    <t>並列数</t>
  </si>
  <si>
    <t>並列値</t>
  </si>
  <si>
    <t>計算式</t>
  </si>
  <si>
    <t>R1=(Vsupmin-Vled1)/Iled1=</t>
  </si>
  <si>
    <t>設計値</t>
  </si>
  <si>
    <t>Imin[mA]</t>
  </si>
  <si>
    <t>R2=(Vled1-Vbe)/(並列数×Imax)=</t>
  </si>
  <si>
    <t>Imax[mA]</t>
  </si>
  <si>
    <t>VR=(Vled1-Vbe)/(並列数×Imin)-R2=</t>
  </si>
  <si>
    <t>物性値</t>
  </si>
  <si>
    <t>Vfmax[V]</t>
  </si>
  <si>
    <t>Iled1[mA]</t>
  </si>
  <si>
    <t>補正%</t>
  </si>
  <si>
    <t>物性値</t>
  </si>
  <si>
    <t>Vled1[V]</t>
  </si>
  <si>
    <t>補正V</t>
  </si>
  <si>
    <t>Vce[V]</t>
  </si>
  <si>
    <t>sat</t>
  </si>
  <si>
    <t>補正R</t>
  </si>
  <si>
    <t>Vbe[V]</t>
  </si>
  <si>
    <t>直列数</t>
  </si>
  <si>
    <t>計算値min</t>
  </si>
  <si>
    <t>Vsup[V]</t>
  </si>
  <si>
    <r>
      <t>=</t>
    </r>
    <r>
      <rPr>
        <sz val="11"/>
        <rFont val="ＭＳ Ｐゴシック"/>
        <family val="3"/>
      </rPr>
      <t>直列数×Vfmax+</t>
    </r>
    <r>
      <rPr>
        <sz val="11"/>
        <rFont val="ＭＳ Ｐゴシック"/>
        <family val="3"/>
      </rPr>
      <t>(Vled1-Vbe)</t>
    </r>
    <r>
      <rPr>
        <sz val="11"/>
        <rFont val="ＭＳ Ｐゴシック"/>
        <family val="3"/>
      </rPr>
      <t>+Vce(sat)</t>
    </r>
    <r>
      <rPr>
        <sz val="11"/>
        <rFont val="ＭＳ Ｐゴシック"/>
        <family val="3"/>
      </rPr>
      <t>+補正V</t>
    </r>
  </si>
  <si>
    <t>設計値max</t>
  </si>
  <si>
    <t>Vsup[V]</t>
  </si>
  <si>
    <t>Pcmax[mW]</t>
  </si>
  <si>
    <r>
      <t>=(</t>
    </r>
    <r>
      <rPr>
        <sz val="11"/>
        <rFont val="ＭＳ Ｐゴシック"/>
        <family val="3"/>
      </rPr>
      <t>V</t>
    </r>
    <r>
      <rPr>
        <sz val="11"/>
        <rFont val="ＭＳ Ｐゴシック"/>
        <family val="3"/>
      </rPr>
      <t>sup-直列数×Vfmax-(Vled1-Vbe)-補正V)×並列数×Imax</t>
    </r>
  </si>
  <si>
    <t>再計算</t>
  </si>
  <si>
    <t>Vsup[V]</t>
  </si>
  <si>
    <t>R1[Ω]</t>
  </si>
  <si>
    <t>R2[Ω]</t>
  </si>
  <si>
    <t>VR[Ω]</t>
  </si>
  <si>
    <t>Imin[mA]</t>
  </si>
  <si>
    <t>Imax[mA]</t>
  </si>
  <si>
    <t>Iled1[mA]</t>
  </si>
  <si>
    <t>Pcmax[mW]</t>
  </si>
  <si>
    <t>R2電力=R2*Imax^2=</t>
  </si>
  <si>
    <t>表3.4　　12V車載用LEDディマー回路計算表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</si>
</sst>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12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4"/>
      <name val="ＭＳ Ｐゴシック"/>
      <family val="3"/>
    </font>
    <font>
      <b/>
      <sz val="11"/>
      <color indexed="18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176" fontId="7" fillId="3" borderId="7" xfId="0" applyNumberFormat="1" applyFont="1" applyFill="1" applyBorder="1" applyAlignment="1">
      <alignment horizontal="left" indent="1"/>
    </xf>
    <xf numFmtId="0" fontId="0" fillId="0" borderId="0" xfId="0" applyAlignment="1">
      <alignment/>
    </xf>
    <xf numFmtId="0" fontId="8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76" fontId="7" fillId="3" borderId="11" xfId="0" applyNumberFormat="1" applyFont="1" applyFill="1" applyBorder="1" applyAlignment="1">
      <alignment horizontal="left" inden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2" borderId="12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6" fontId="7" fillId="3" borderId="13" xfId="0" applyNumberFormat="1" applyFont="1" applyFill="1" applyBorder="1" applyAlignment="1">
      <alignment horizontal="left" indent="1"/>
    </xf>
    <xf numFmtId="0" fontId="8" fillId="4" borderId="16" xfId="0" applyFont="1" applyFill="1" applyBorder="1" applyAlignment="1">
      <alignment horizontal="right"/>
    </xf>
    <xf numFmtId="0" fontId="5" fillId="4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8" fillId="2" borderId="9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8" fillId="4" borderId="9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0" xfId="0" applyFont="1" applyFill="1" applyAlignment="1">
      <alignment vertical="center"/>
    </xf>
    <xf numFmtId="0" fontId="5" fillId="2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176" fontId="7" fillId="0" borderId="0" xfId="0" applyNumberFormat="1" applyFont="1" applyFill="1" applyBorder="1" applyAlignment="1">
      <alignment vertical="center"/>
    </xf>
    <xf numFmtId="0" fontId="0" fillId="0" borderId="0" xfId="0" applyAlignment="1" quotePrefix="1">
      <alignment/>
    </xf>
    <xf numFmtId="0" fontId="8" fillId="2" borderId="18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right"/>
    </xf>
    <xf numFmtId="0" fontId="0" fillId="0" borderId="20" xfId="0" applyBorder="1" applyAlignment="1" quotePrefix="1">
      <alignment horizontal="left"/>
    </xf>
    <xf numFmtId="0" fontId="0" fillId="0" borderId="21" xfId="0" applyBorder="1" applyAlignment="1" quotePrefix="1">
      <alignment horizontal="left"/>
    </xf>
    <xf numFmtId="0" fontId="8" fillId="2" borderId="22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right"/>
    </xf>
    <xf numFmtId="0" fontId="0" fillId="0" borderId="0" xfId="0" applyAlignment="1" quotePrefix="1">
      <alignment vertical="center"/>
    </xf>
    <xf numFmtId="176" fontId="7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right"/>
    </xf>
    <xf numFmtId="0" fontId="5" fillId="3" borderId="2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25" xfId="0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177" fontId="6" fillId="0" borderId="25" xfId="0" applyNumberFormat="1" applyFont="1" applyBorder="1" applyAlignment="1">
      <alignment vertical="center"/>
    </xf>
    <xf numFmtId="177" fontId="6" fillId="0" borderId="27" xfId="0" applyNumberFormat="1" applyFon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vertical="center"/>
    </xf>
    <xf numFmtId="177" fontId="6" fillId="0" borderId="28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176" fontId="6" fillId="0" borderId="15" xfId="0" applyNumberFormat="1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177" fontId="6" fillId="0" borderId="15" xfId="0" applyNumberFormat="1" applyFont="1" applyBorder="1" applyAlignment="1">
      <alignment vertical="center"/>
    </xf>
    <xf numFmtId="177" fontId="6" fillId="0" borderId="30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177" fontId="6" fillId="0" borderId="4" xfId="0" applyNumberFormat="1" applyFont="1" applyBorder="1" applyAlignment="1">
      <alignment horizontal="left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176" fontId="0" fillId="0" borderId="0" xfId="0" applyNumberForma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177" fontId="6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1" bestFit="1" customWidth="1"/>
    <col min="2" max="2" width="10.125" style="0" bestFit="1" customWidth="1"/>
    <col min="3" max="4" width="6.375" style="0" bestFit="1" customWidth="1"/>
    <col min="5" max="5" width="6.625" style="0" bestFit="1" customWidth="1"/>
    <col min="6" max="6" width="7.625" style="0" bestFit="1" customWidth="1"/>
    <col min="7" max="7" width="8.25390625" style="0" bestFit="1" customWidth="1"/>
    <col min="8" max="8" width="8.625" style="0" bestFit="1" customWidth="1"/>
    <col min="9" max="9" width="8.75390625" style="0" bestFit="1" customWidth="1"/>
    <col min="10" max="10" width="10.25390625" style="0" bestFit="1" customWidth="1"/>
    <col min="12" max="12" width="7.00390625" style="3" bestFit="1" customWidth="1"/>
    <col min="13" max="13" width="5.50390625" style="0" bestFit="1" customWidth="1"/>
    <col min="14" max="14" width="45.125" style="0" bestFit="1" customWidth="1"/>
  </cols>
  <sheetData>
    <row r="1" spans="2:8" ht="18.75">
      <c r="B1" s="2" t="s">
        <v>39</v>
      </c>
      <c r="C1" s="2"/>
      <c r="D1" s="2"/>
      <c r="E1" s="2"/>
      <c r="F1" s="2"/>
      <c r="G1" s="2"/>
      <c r="H1" s="2"/>
    </row>
    <row r="2" spans="2:9" ht="15" thickBot="1">
      <c r="B2" s="1"/>
      <c r="I2" s="4"/>
    </row>
    <row r="3" spans="1:14" ht="15" thickBot="1">
      <c r="A3" s="5" t="s">
        <v>0</v>
      </c>
      <c r="B3" s="6" t="s">
        <v>1</v>
      </c>
      <c r="C3" s="7">
        <v>3</v>
      </c>
      <c r="D3" s="8" t="s">
        <v>2</v>
      </c>
      <c r="E3" s="9"/>
      <c r="F3" s="10" t="s">
        <v>3</v>
      </c>
      <c r="G3" s="11" t="s">
        <v>4</v>
      </c>
      <c r="H3" s="12"/>
      <c r="I3" s="12"/>
      <c r="J3" s="13">
        <f>1000*(C12-C8)/C7</f>
        <v>1302.7999999999997</v>
      </c>
      <c r="M3" s="14"/>
      <c r="N3" s="14"/>
    </row>
    <row r="4" spans="1:14" s="24" customFormat="1" ht="13.5">
      <c r="A4" s="15" t="s">
        <v>5</v>
      </c>
      <c r="B4" s="16" t="s">
        <v>6</v>
      </c>
      <c r="C4" s="17">
        <v>1</v>
      </c>
      <c r="D4" s="18">
        <f>C3*C4</f>
        <v>3</v>
      </c>
      <c r="E4" s="19"/>
      <c r="F4" s="20"/>
      <c r="G4" s="21" t="s">
        <v>7</v>
      </c>
      <c r="H4" s="22"/>
      <c r="I4" s="22"/>
      <c r="J4" s="23">
        <f>1000*(C8-C10)/D5</f>
        <v>38.888888888888886</v>
      </c>
      <c r="L4" s="25"/>
      <c r="M4" s="26"/>
      <c r="N4" s="26"/>
    </row>
    <row r="5" spans="1:14" s="24" customFormat="1" ht="14.25" thickBot="1">
      <c r="A5" s="27" t="s">
        <v>5</v>
      </c>
      <c r="B5" s="28" t="s">
        <v>8</v>
      </c>
      <c r="C5" s="29">
        <v>12</v>
      </c>
      <c r="D5" s="30">
        <f>3*C5</f>
        <v>36</v>
      </c>
      <c r="E5" s="19"/>
      <c r="F5" s="20"/>
      <c r="G5" s="31" t="s">
        <v>9</v>
      </c>
      <c r="H5" s="32"/>
      <c r="I5" s="32"/>
      <c r="J5" s="33">
        <f>1000*(C8-C10)/D4-J4</f>
        <v>427.7777777777778</v>
      </c>
      <c r="L5" s="25"/>
      <c r="M5" s="26"/>
      <c r="N5" s="26"/>
    </row>
    <row r="6" spans="1:14" s="24" customFormat="1" ht="14.25" thickBot="1">
      <c r="A6" s="34" t="s">
        <v>10</v>
      </c>
      <c r="B6" s="35" t="s">
        <v>11</v>
      </c>
      <c r="C6" s="36">
        <v>3.3</v>
      </c>
      <c r="D6" s="19"/>
      <c r="E6" s="19"/>
      <c r="F6" s="37"/>
      <c r="G6" s="37"/>
      <c r="H6" s="38"/>
      <c r="I6" s="38"/>
      <c r="J6" s="38"/>
      <c r="L6" s="25"/>
      <c r="M6" s="26"/>
      <c r="N6" s="26"/>
    </row>
    <row r="7" spans="1:14" s="24" customFormat="1" ht="13.5">
      <c r="A7" s="39" t="s">
        <v>5</v>
      </c>
      <c r="B7" s="40" t="s">
        <v>12</v>
      </c>
      <c r="C7" s="41">
        <v>5</v>
      </c>
      <c r="D7" s="19"/>
      <c r="E7" s="16" t="s">
        <v>13</v>
      </c>
      <c r="F7" s="42">
        <v>8</v>
      </c>
      <c r="G7" s="43"/>
      <c r="H7" s="43"/>
      <c r="I7" s="44"/>
      <c r="L7" s="25"/>
      <c r="M7" s="26"/>
      <c r="N7" s="26"/>
    </row>
    <row r="8" spans="1:14" s="24" customFormat="1" ht="13.5">
      <c r="A8" s="45" t="s">
        <v>14</v>
      </c>
      <c r="B8" s="46" t="s">
        <v>15</v>
      </c>
      <c r="C8" s="41">
        <v>2</v>
      </c>
      <c r="D8" s="19"/>
      <c r="E8" s="40" t="s">
        <v>16</v>
      </c>
      <c r="F8" s="47">
        <f>C6*F7/100</f>
        <v>0.264</v>
      </c>
      <c r="G8" s="43"/>
      <c r="H8" s="43"/>
      <c r="I8" s="48"/>
      <c r="L8" s="25"/>
      <c r="M8" s="26"/>
      <c r="N8" s="26"/>
    </row>
    <row r="9" spans="1:14" s="24" customFormat="1" ht="14.25" thickBot="1">
      <c r="A9" s="39" t="s">
        <v>5</v>
      </c>
      <c r="B9" s="49" t="s">
        <v>17</v>
      </c>
      <c r="C9" s="50">
        <v>0.25</v>
      </c>
      <c r="D9" s="51" t="s">
        <v>18</v>
      </c>
      <c r="E9" s="28" t="s">
        <v>19</v>
      </c>
      <c r="F9" s="52">
        <f>F7*F8</f>
        <v>2.112</v>
      </c>
      <c r="G9" s="53"/>
      <c r="H9" s="20"/>
      <c r="I9" s="54"/>
      <c r="L9" s="25"/>
      <c r="M9" s="26"/>
      <c r="N9" s="55"/>
    </row>
    <row r="10" spans="1:14" s="24" customFormat="1" ht="13.5">
      <c r="A10" s="45" t="s">
        <v>14</v>
      </c>
      <c r="B10" s="46" t="s">
        <v>20</v>
      </c>
      <c r="C10" s="41">
        <v>0.6</v>
      </c>
      <c r="D10" s="51"/>
      <c r="E10" s="19"/>
      <c r="F10" s="43"/>
      <c r="G10" s="53"/>
      <c r="H10" s="20"/>
      <c r="I10" s="54"/>
      <c r="L10" s="25"/>
      <c r="M10" s="26"/>
      <c r="N10" s="55"/>
    </row>
    <row r="11" spans="1:14" s="24" customFormat="1" ht="14.25" thickBot="1">
      <c r="A11" s="56" t="s">
        <v>5</v>
      </c>
      <c r="B11" s="49" t="s">
        <v>21</v>
      </c>
      <c r="C11" s="50">
        <v>2</v>
      </c>
      <c r="D11" s="51"/>
      <c r="E11" s="19"/>
      <c r="F11" s="43"/>
      <c r="G11" s="53"/>
      <c r="H11" s="20"/>
      <c r="I11" s="54"/>
      <c r="L11" s="25"/>
      <c r="M11" s="26"/>
      <c r="N11" s="55"/>
    </row>
    <row r="12" spans="1:14" s="24" customFormat="1" ht="14.25" thickBot="1">
      <c r="A12" s="57" t="s">
        <v>22</v>
      </c>
      <c r="B12" s="58" t="s">
        <v>23</v>
      </c>
      <c r="C12" s="59">
        <f>C11*C6+(C8-C10)+C9+F8</f>
        <v>8.514</v>
      </c>
      <c r="D12" s="60" t="s">
        <v>24</v>
      </c>
      <c r="E12" s="60"/>
      <c r="F12" s="60"/>
      <c r="G12" s="60"/>
      <c r="H12" s="60"/>
      <c r="I12" s="60"/>
      <c r="J12" s="61"/>
      <c r="L12" s="25"/>
      <c r="M12" s="26"/>
      <c r="N12" s="55"/>
    </row>
    <row r="13" spans="1:14" s="24" customFormat="1" ht="14.25" thickBot="1">
      <c r="A13" s="62" t="s">
        <v>25</v>
      </c>
      <c r="B13" s="63" t="s">
        <v>26</v>
      </c>
      <c r="C13" s="64">
        <v>14.4</v>
      </c>
      <c r="D13" s="65"/>
      <c r="E13" s="19"/>
      <c r="F13" s="43"/>
      <c r="G13" s="53"/>
      <c r="H13" s="20"/>
      <c r="I13" s="66"/>
      <c r="L13" s="67"/>
      <c r="M13" s="26"/>
      <c r="N13" s="26"/>
    </row>
    <row r="14" spans="1:14" s="24" customFormat="1" ht="14.25" thickBot="1">
      <c r="A14" s="57" t="s">
        <v>22</v>
      </c>
      <c r="B14" s="68" t="s">
        <v>27</v>
      </c>
      <c r="C14" s="69">
        <f>(C13-C11*C6-(C8-C10)-F8)*C3*C5</f>
        <v>220.89600000000002</v>
      </c>
      <c r="D14" s="60" t="s">
        <v>28</v>
      </c>
      <c r="E14" s="60"/>
      <c r="F14" s="60"/>
      <c r="G14" s="60"/>
      <c r="H14" s="60"/>
      <c r="I14" s="60"/>
      <c r="J14" s="61"/>
      <c r="L14" s="67"/>
      <c r="M14" s="26"/>
      <c r="N14" s="55"/>
    </row>
    <row r="15" spans="2:14" ht="15" thickBot="1">
      <c r="B15" s="37"/>
      <c r="C15" s="37"/>
      <c r="D15" s="37"/>
      <c r="E15" s="37"/>
      <c r="F15" s="37"/>
      <c r="G15" s="37"/>
      <c r="H15" s="37"/>
      <c r="I15" s="37"/>
      <c r="M15" s="14"/>
      <c r="N15" s="14"/>
    </row>
    <row r="16" spans="1:10" ht="15" thickBot="1">
      <c r="A16" s="70" t="s">
        <v>29</v>
      </c>
      <c r="B16" s="6" t="s">
        <v>30</v>
      </c>
      <c r="C16" s="71" t="s">
        <v>31</v>
      </c>
      <c r="D16" s="71" t="s">
        <v>32</v>
      </c>
      <c r="E16" s="71" t="s">
        <v>33</v>
      </c>
      <c r="F16" s="71" t="s">
        <v>21</v>
      </c>
      <c r="G16" s="72" t="s">
        <v>34</v>
      </c>
      <c r="H16" s="72" t="s">
        <v>35</v>
      </c>
      <c r="I16" s="73" t="s">
        <v>36</v>
      </c>
      <c r="J16" s="74" t="s">
        <v>37</v>
      </c>
    </row>
    <row r="17" spans="2:10" ht="14.25">
      <c r="B17" s="75">
        <v>9</v>
      </c>
      <c r="C17" s="76">
        <v>1200</v>
      </c>
      <c r="D17" s="77">
        <v>33</v>
      </c>
      <c r="E17" s="77">
        <v>500</v>
      </c>
      <c r="F17" s="78">
        <f>INT((B17-$C$9-1.4-$D$24/H17)/$C$6)</f>
        <v>2</v>
      </c>
      <c r="G17" s="79">
        <f aca="true" t="shared" si="0" ref="G17:G23">1000*($C$8-0.6)/(D17+$E$17)/$C$3</f>
        <v>0.8755472170106317</v>
      </c>
      <c r="H17" s="79">
        <f aca="true" t="shared" si="1" ref="H17:H23">1000*($C$8-0.6)/$D$17/$C$3</f>
        <v>14.14141414141414</v>
      </c>
      <c r="I17" s="80">
        <f aca="true" t="shared" si="2" ref="I17:I23">1000*(B17-$C$8)/$C$17</f>
        <v>5.833333333333333</v>
      </c>
      <c r="J17" s="81">
        <f aca="true" t="shared" si="3" ref="J17:J23">H17*$C$3*(B17-$C$6*$C$11-($C$8-$C$10))</f>
        <v>42.42424242424244</v>
      </c>
    </row>
    <row r="18" spans="2:10" ht="14.25">
      <c r="B18" s="82">
        <v>10</v>
      </c>
      <c r="C18" s="83"/>
      <c r="D18" s="84"/>
      <c r="E18" s="84"/>
      <c r="F18" s="78"/>
      <c r="G18" s="85">
        <f t="shared" si="0"/>
        <v>0.9333333333333332</v>
      </c>
      <c r="H18" s="85">
        <f t="shared" si="1"/>
        <v>14.14141414141414</v>
      </c>
      <c r="I18" s="86">
        <f t="shared" si="2"/>
        <v>6.666666666666667</v>
      </c>
      <c r="J18" s="87">
        <f t="shared" si="3"/>
        <v>84.84848484848486</v>
      </c>
    </row>
    <row r="19" spans="2:16" ht="14.25">
      <c r="B19" s="82">
        <v>11</v>
      </c>
      <c r="C19" s="83"/>
      <c r="D19" s="84"/>
      <c r="E19" s="84"/>
      <c r="F19" s="78"/>
      <c r="G19" s="85">
        <f t="shared" si="0"/>
        <v>0.9333333333333332</v>
      </c>
      <c r="H19" s="85">
        <f t="shared" si="1"/>
        <v>14.14141414141414</v>
      </c>
      <c r="I19" s="86">
        <f t="shared" si="2"/>
        <v>7.5</v>
      </c>
      <c r="J19" s="87">
        <f t="shared" si="3"/>
        <v>127.27272727272728</v>
      </c>
      <c r="N19" s="38"/>
      <c r="O19" s="38"/>
      <c r="P19" s="38"/>
    </row>
    <row r="20" spans="2:16" ht="14.25">
      <c r="B20" s="82">
        <v>12</v>
      </c>
      <c r="C20" s="83"/>
      <c r="D20" s="84"/>
      <c r="E20" s="84"/>
      <c r="F20" s="78"/>
      <c r="G20" s="85">
        <f t="shared" si="0"/>
        <v>0.9333333333333332</v>
      </c>
      <c r="H20" s="85">
        <f t="shared" si="1"/>
        <v>14.14141414141414</v>
      </c>
      <c r="I20" s="86">
        <f t="shared" si="2"/>
        <v>8.333333333333334</v>
      </c>
      <c r="J20" s="87">
        <f t="shared" si="3"/>
        <v>169.6969696969697</v>
      </c>
      <c r="N20" s="38"/>
      <c r="O20" s="38"/>
      <c r="P20" s="38"/>
    </row>
    <row r="21" spans="2:16" ht="14.25">
      <c r="B21" s="82">
        <v>13</v>
      </c>
      <c r="C21" s="83"/>
      <c r="D21" s="84"/>
      <c r="E21" s="84"/>
      <c r="F21" s="78"/>
      <c r="G21" s="85">
        <f t="shared" si="0"/>
        <v>0.9333333333333332</v>
      </c>
      <c r="H21" s="85">
        <f t="shared" si="1"/>
        <v>14.14141414141414</v>
      </c>
      <c r="I21" s="86">
        <f t="shared" si="2"/>
        <v>9.166666666666666</v>
      </c>
      <c r="J21" s="87">
        <f t="shared" si="3"/>
        <v>212.12121212121212</v>
      </c>
      <c r="N21" s="38"/>
      <c r="O21" s="38"/>
      <c r="P21" s="38"/>
    </row>
    <row r="22" spans="2:10" ht="14.25">
      <c r="B22" s="82">
        <v>14</v>
      </c>
      <c r="C22" s="83"/>
      <c r="D22" s="84"/>
      <c r="E22" s="84"/>
      <c r="F22" s="78"/>
      <c r="G22" s="85">
        <f t="shared" si="0"/>
        <v>0.9333333333333332</v>
      </c>
      <c r="H22" s="85">
        <f t="shared" si="1"/>
        <v>14.14141414141414</v>
      </c>
      <c r="I22" s="86">
        <f t="shared" si="2"/>
        <v>10</v>
      </c>
      <c r="J22" s="87">
        <f t="shared" si="3"/>
        <v>254.54545454545453</v>
      </c>
    </row>
    <row r="23" spans="2:10" ht="15" thickBot="1">
      <c r="B23" s="88">
        <v>15</v>
      </c>
      <c r="C23" s="89"/>
      <c r="D23" s="90"/>
      <c r="E23" s="90"/>
      <c r="F23" s="91"/>
      <c r="G23" s="92">
        <f t="shared" si="0"/>
        <v>0.9333333333333332</v>
      </c>
      <c r="H23" s="92">
        <f t="shared" si="1"/>
        <v>14.14141414141414</v>
      </c>
      <c r="I23" s="93">
        <f t="shared" si="2"/>
        <v>10.833333333333334</v>
      </c>
      <c r="J23" s="94">
        <f t="shared" si="3"/>
        <v>296.96969696969694</v>
      </c>
    </row>
    <row r="24" spans="2:9" ht="15" thickBot="1">
      <c r="B24" s="95" t="s">
        <v>38</v>
      </c>
      <c r="C24" s="96"/>
      <c r="D24" s="97">
        <f>H20*C3*H20*C3*D17/1000000</f>
        <v>0.05939393939393939</v>
      </c>
      <c r="E24" s="98"/>
      <c r="F24" s="99"/>
      <c r="G24" s="100"/>
      <c r="H24" s="100"/>
      <c r="I24" s="100"/>
    </row>
    <row r="25" spans="1:12" s="103" customFormat="1" ht="14.25">
      <c r="A25" s="117"/>
      <c r="B25" s="118"/>
      <c r="C25" s="118"/>
      <c r="D25" s="118"/>
      <c r="E25" s="118"/>
      <c r="F25" s="102"/>
      <c r="G25" s="105"/>
      <c r="H25" s="119"/>
      <c r="I25" s="120"/>
      <c r="J25" s="101"/>
      <c r="L25" s="102"/>
    </row>
    <row r="26" spans="1:9" s="103" customFormat="1" ht="14.25">
      <c r="A26" s="117"/>
      <c r="B26" s="121"/>
      <c r="C26" s="121"/>
      <c r="D26" s="121"/>
      <c r="E26" s="121"/>
      <c r="F26" s="121"/>
      <c r="G26" s="122"/>
      <c r="I26" s="102"/>
    </row>
    <row r="27" spans="1:9" s="103" customFormat="1" ht="14.25">
      <c r="A27" s="117"/>
      <c r="B27" s="20"/>
      <c r="C27" s="20"/>
      <c r="D27" s="20"/>
      <c r="E27" s="20"/>
      <c r="F27" s="20"/>
      <c r="G27" s="20"/>
      <c r="H27" s="116"/>
      <c r="I27" s="102"/>
    </row>
    <row r="28" spans="1:9" s="103" customFormat="1" ht="14.25">
      <c r="A28" s="117"/>
      <c r="B28" s="118"/>
      <c r="C28" s="118"/>
      <c r="D28" s="123"/>
      <c r="E28" s="123"/>
      <c r="F28" s="124"/>
      <c r="G28" s="125"/>
      <c r="H28" s="116"/>
      <c r="I28" s="102"/>
    </row>
    <row r="29" spans="1:9" s="103" customFormat="1" ht="14.25">
      <c r="A29" s="117"/>
      <c r="B29" s="126"/>
      <c r="C29" s="126"/>
      <c r="D29" s="123"/>
      <c r="E29" s="123"/>
      <c r="F29" s="124"/>
      <c r="G29" s="125"/>
      <c r="H29" s="116"/>
      <c r="I29" s="102"/>
    </row>
    <row r="30" spans="1:9" s="103" customFormat="1" ht="14.25">
      <c r="A30" s="117"/>
      <c r="B30" s="118"/>
      <c r="C30" s="118"/>
      <c r="D30" s="123"/>
      <c r="E30" s="123"/>
      <c r="F30" s="124"/>
      <c r="G30" s="125"/>
      <c r="H30" s="116"/>
      <c r="I30" s="102"/>
    </row>
    <row r="31" spans="1:9" s="103" customFormat="1" ht="14.25">
      <c r="A31" s="117"/>
      <c r="B31" s="118"/>
      <c r="C31" s="118"/>
      <c r="D31" s="123"/>
      <c r="E31" s="123"/>
      <c r="F31" s="124"/>
      <c r="G31" s="125"/>
      <c r="H31" s="116"/>
      <c r="I31" s="102"/>
    </row>
    <row r="32" spans="1:9" s="103" customFormat="1" ht="14.25">
      <c r="A32" s="117"/>
      <c r="B32" s="118"/>
      <c r="C32" s="118"/>
      <c r="D32" s="123"/>
      <c r="E32" s="123"/>
      <c r="F32" s="124"/>
      <c r="G32" s="125"/>
      <c r="H32" s="116"/>
      <c r="I32" s="102"/>
    </row>
    <row r="33" spans="1:12" s="103" customFormat="1" ht="14.25">
      <c r="A33" s="117"/>
      <c r="B33" s="118"/>
      <c r="C33" s="118"/>
      <c r="D33" s="123"/>
      <c r="E33" s="123"/>
      <c r="F33" s="124"/>
      <c r="G33" s="125"/>
      <c r="I33" s="102"/>
      <c r="J33" s="105"/>
      <c r="L33" s="102"/>
    </row>
    <row r="34" spans="1:12" s="106" customFormat="1" ht="14.25">
      <c r="A34" s="104"/>
      <c r="B34" s="108"/>
      <c r="C34" s="108"/>
      <c r="D34" s="108"/>
      <c r="E34" s="108"/>
      <c r="J34" s="102"/>
      <c r="L34" s="107"/>
    </row>
    <row r="35" spans="1:12" s="110" customFormat="1" ht="14.25">
      <c r="A35" s="104"/>
      <c r="B35" s="109"/>
      <c r="C35" s="109"/>
      <c r="D35" s="109"/>
      <c r="E35" s="109"/>
      <c r="L35" s="107"/>
    </row>
    <row r="36" spans="1:12" s="110" customFormat="1" ht="14.25">
      <c r="A36" s="104"/>
      <c r="B36" s="109"/>
      <c r="C36" s="109"/>
      <c r="D36" s="109"/>
      <c r="E36" s="109"/>
      <c r="L36" s="107"/>
    </row>
    <row r="37" spans="1:12" s="110" customFormat="1" ht="14.25">
      <c r="A37" s="104"/>
      <c r="B37" s="109"/>
      <c r="C37" s="109"/>
      <c r="D37" s="109"/>
      <c r="E37" s="109"/>
      <c r="F37" s="109"/>
      <c r="L37" s="107"/>
    </row>
    <row r="38" spans="1:12" s="110" customFormat="1" ht="14.25">
      <c r="A38" s="104"/>
      <c r="L38" s="107"/>
    </row>
    <row r="39" spans="1:12" s="110" customFormat="1" ht="14.25" customHeight="1">
      <c r="A39" s="104"/>
      <c r="B39" s="109"/>
      <c r="C39" s="109"/>
      <c r="D39" s="109"/>
      <c r="E39" s="109"/>
      <c r="L39" s="107"/>
    </row>
    <row r="40" spans="1:12" s="110" customFormat="1" ht="14.25" customHeight="1">
      <c r="A40" s="111"/>
      <c r="L40" s="107"/>
    </row>
    <row r="41" spans="1:12" s="110" customFormat="1" ht="14.25">
      <c r="A41" s="111"/>
      <c r="B41" s="112"/>
      <c r="C41" s="113"/>
      <c r="D41" s="113"/>
      <c r="L41" s="107"/>
    </row>
    <row r="42" spans="1:12" s="14" customFormat="1" ht="14.25">
      <c r="A42" s="1"/>
      <c r="B42" s="114"/>
      <c r="C42" s="115"/>
      <c r="D42" s="115"/>
      <c r="E42" s="110"/>
      <c r="F42" s="110"/>
      <c r="G42" s="110"/>
      <c r="L42" s="3"/>
    </row>
    <row r="43" spans="1:12" s="14" customFormat="1" ht="14.25">
      <c r="A43" s="1"/>
      <c r="L43" s="3"/>
    </row>
  </sheetData>
  <mergeCells count="17">
    <mergeCell ref="B26:F26"/>
    <mergeCell ref="B34:E34"/>
    <mergeCell ref="N19:P19"/>
    <mergeCell ref="N20:P20"/>
    <mergeCell ref="N21:P21"/>
    <mergeCell ref="B24:C24"/>
    <mergeCell ref="H6:J6"/>
    <mergeCell ref="D12:J12"/>
    <mergeCell ref="D14:J14"/>
    <mergeCell ref="C17:C23"/>
    <mergeCell ref="D17:D23"/>
    <mergeCell ref="E17:E23"/>
    <mergeCell ref="F17:F23"/>
    <mergeCell ref="B1:H1"/>
    <mergeCell ref="G3:I3"/>
    <mergeCell ref="G4:I4"/>
    <mergeCell ref="G5:I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MNCT-S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machida</dc:creator>
  <cp:keywords/>
  <dc:description/>
  <cp:lastModifiedBy>machida</cp:lastModifiedBy>
  <dcterms:created xsi:type="dcterms:W3CDTF">2006-03-26T16:31:27Z</dcterms:created>
  <dcterms:modified xsi:type="dcterms:W3CDTF">2006-03-26T16:34:11Z</dcterms:modified>
  <cp:category/>
  <cp:version/>
  <cp:contentType/>
  <cp:contentStatus/>
</cp:coreProperties>
</file>